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u_Mijloace_Fixe" sheetId="1" state="visible" r:id="rId1"/>
    <sheet xmlns:r="http://schemas.openxmlformats.org/officeDocument/2006/relationships" name="Dashboard_Sinteză" sheetId="2" state="visible" r:id="rId2"/>
    <sheet xmlns:r="http://schemas.openxmlformats.org/officeDocument/2006/relationships" name="Instrucțiu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.MM.YYYY"/>
    <numFmt numFmtId="166" formatCode="#,##0.00 &quot;lei&quot;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sz val="10"/>
    </font>
    <font>
      <name val="Calibri"/>
      <b val="1"/>
      <color rgb="000F766E"/>
      <sz val="11"/>
    </font>
  </fonts>
  <fills count="8">
    <fill>
      <patternFill/>
    </fill>
    <fill>
      <patternFill patternType="gray125"/>
    </fill>
    <fill>
      <patternFill patternType="solid">
        <fgColor rgb="00ECFDF5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3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9" fontId="3" fillId="6" borderId="1" applyAlignment="1" pivotButton="0" quotePrefix="0" xfId="0">
      <alignment horizontal="center" vertical="center" wrapText="1"/>
    </xf>
    <xf numFmtId="3" fontId="3" fillId="6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left" vertical="center" wrapText="1"/>
    </xf>
    <xf numFmtId="0" fontId="4" fillId="7" borderId="1" applyAlignment="1" pivotButton="0" quotePrefix="0" xfId="0">
      <alignment horizontal="center" vertical="center" wrapText="1"/>
    </xf>
    <xf numFmtId="166" fontId="4" fillId="7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6" borderId="1" applyAlignment="1" pivotButton="0" quotePrefix="0" xfId="0">
      <alignment horizontal="left" vertical="center" wrapText="1"/>
    </xf>
    <xf numFmtId="3" fontId="6" fillId="5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right" vertical="center"/>
    </xf>
    <xf numFmtId="166" fontId="6" fillId="5" borderId="1" applyAlignment="1" pivotButton="0" quotePrefix="0" xfId="0">
      <alignment horizontal="right" vertical="center"/>
    </xf>
    <xf numFmtId="0" fontId="2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Valoare Rămasă pe Categorie (lei)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'Dashboard_Sinteză'!G3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'Dashboard_Sinteză'!$D$4:$D$11</f>
            </numRef>
          </cat>
          <val>
            <numRef>
              <f>'Dashboard_Sinteză'!$G$4:$G$11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Categorie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Lei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Distribuție Mijloace Fixe pe Stare</a:t>
            </a:r>
          </a:p>
        </rich>
      </tx>
    </title>
    <plotArea>
      <pieChart>
        <varyColors val="1"/>
        <ser>
          <idx val="0"/>
          <order val="0"/>
          <tx>
            <strRef>
              <f>'Dashboard_Sinteză'!J3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22C55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'Dashboard_Sinteză'!$I$4:$I$7</f>
            </numRef>
          </cat>
          <val>
            <numRef>
              <f>'Dashboard_Sinteză'!$J$4:$J$7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14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13"/>
  <sheetViews>
    <sheetView workbookViewId="0">
      <pane xSplit="2" ySplit="2" topLeftCell="C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13" customWidth="1" min="2" max="2"/>
    <col width="28" customWidth="1" min="3" max="3"/>
    <col width="16" customWidth="1" min="4" max="4"/>
    <col width="14" customWidth="1" min="5" max="5"/>
    <col width="16" customWidth="1" min="6" max="6"/>
    <col width="16" customWidth="1" min="7" max="7"/>
    <col width="22" customWidth="1" min="8" max="8"/>
    <col width="13" customWidth="1" min="9" max="9"/>
    <col width="18" customWidth="1" min="10" max="10"/>
    <col width="8" customWidth="1" min="11" max="11"/>
    <col width="14" customWidth="1" min="12" max="12"/>
    <col width="14" customWidth="1" min="13" max="13"/>
    <col width="16" customWidth="1" min="14" max="14"/>
    <col width="16" customWidth="1" min="15" max="15"/>
    <col width="18" customWidth="1" min="16" max="16"/>
    <col width="16" customWidth="1" min="17" max="17"/>
    <col width="14" customWidth="1" min="18" max="18"/>
    <col width="16" customWidth="1" min="19" max="19"/>
    <col width="12" customWidth="1" min="20" max="20"/>
    <col width="14" customWidth="1" min="21" max="21"/>
    <col width="22" customWidth="1" min="22" max="22"/>
  </cols>
  <sheetData>
    <row r="1" ht="15" customHeight="1">
      <c r="A1" s="1" t="inlineStr">
        <is>
          <t>REGISTRU DE EVIDENȚĂ A MIJLOACELOR FIXE</t>
        </is>
      </c>
    </row>
    <row r="2" ht="45" customHeight="1">
      <c r="A2" s="2" t="inlineStr">
        <is>
          <t>Nr.
crt.</t>
        </is>
      </c>
      <c r="B2" s="2" t="inlineStr">
        <is>
          <t>Cod
inventar</t>
        </is>
      </c>
      <c r="C2" s="2" t="inlineStr">
        <is>
          <t>Denumire mijloc fix</t>
        </is>
      </c>
      <c r="D2" s="2" t="inlineStr">
        <is>
          <t>Categorie</t>
        </is>
      </c>
      <c r="E2" s="2" t="inlineStr">
        <is>
          <t>Clasă
amortizare</t>
        </is>
      </c>
      <c r="F2" s="2" t="inlineStr">
        <is>
          <t>Data intrării
în patrimoniu</t>
        </is>
      </c>
      <c r="G2" s="2" t="inlineStr">
        <is>
          <t>Document
intrare</t>
        </is>
      </c>
      <c r="H2" s="2" t="inlineStr">
        <is>
          <t>Furnizor</t>
        </is>
      </c>
      <c r="I2" s="2" t="inlineStr">
        <is>
          <t>CUI/CIF
furnizor</t>
        </is>
      </c>
      <c r="J2" s="2" t="inlineStr">
        <is>
          <t>Valoare intrare
(lei)</t>
        </is>
      </c>
      <c r="K2" s="2" t="inlineStr">
        <is>
          <t>TVA
(%)</t>
        </is>
      </c>
      <c r="L2" s="2" t="inlineStr">
        <is>
          <t>Durată viață
utilă (luni)</t>
        </is>
      </c>
      <c r="M2" s="2" t="inlineStr">
        <is>
          <t>Metoda
amortizare</t>
        </is>
      </c>
      <c r="N2" s="2" t="inlineStr">
        <is>
          <t>Amortizare
lunară (lei)</t>
        </is>
      </c>
      <c r="O2" s="2" t="inlineStr">
        <is>
          <t>Amortizare
cumulată (lei)</t>
        </is>
      </c>
      <c r="P2" s="2" t="inlineStr">
        <is>
          <t>Valoare rămasă
neamortizată (lei)</t>
        </is>
      </c>
      <c r="Q2" s="2" t="inlineStr">
        <is>
          <t>Locație</t>
        </is>
      </c>
      <c r="R2" s="2" t="inlineStr">
        <is>
          <t>Centru
de cost</t>
        </is>
      </c>
      <c r="S2" s="2" t="inlineStr">
        <is>
          <t>Responsabil</t>
        </is>
      </c>
      <c r="T2" s="2" t="inlineStr">
        <is>
          <t>Stare</t>
        </is>
      </c>
      <c r="U2" s="2" t="inlineStr">
        <is>
          <t>Data
ieșirii</t>
        </is>
      </c>
      <c r="V2" s="2" t="inlineStr">
        <is>
          <t>Observații</t>
        </is>
      </c>
    </row>
    <row r="3">
      <c r="A3" s="3" t="n">
        <v>1</v>
      </c>
      <c r="B3" s="3" t="inlineStr">
        <is>
          <t>MF-2026-001</t>
        </is>
      </c>
      <c r="C3" s="4" t="inlineStr">
        <is>
          <t>Laptop Dell Latitude 5540</t>
        </is>
      </c>
      <c r="D3" s="3" t="inlineStr">
        <is>
          <t>IT</t>
        </is>
      </c>
      <c r="E3" s="3" t="inlineStr">
        <is>
          <t>Clasa 2 – 3 ani</t>
        </is>
      </c>
      <c r="F3" s="5" t="n">
        <v>46032</v>
      </c>
      <c r="G3" s="3" t="inlineStr">
        <is>
          <t>Factură 1023/10.01.2026</t>
        </is>
      </c>
      <c r="H3" s="4" t="inlineStr">
        <is>
          <t>Dell Romania SRL</t>
        </is>
      </c>
      <c r="I3" s="3" t="inlineStr">
        <is>
          <t>RO12345678</t>
        </is>
      </c>
      <c r="J3" s="6" t="n">
        <v>5800</v>
      </c>
      <c r="K3" s="7" t="n">
        <v>0.19</v>
      </c>
      <c r="L3" s="8" t="n">
        <v>36</v>
      </c>
      <c r="M3" s="3" t="inlineStr">
        <is>
          <t>Liniară</t>
        </is>
      </c>
      <c r="N3" s="9">
        <f>IF(AND(K3&gt;0,L3&gt;0),J3/L3,0)</f>
        <v/>
      </c>
      <c r="O3" s="9">
        <f>IFERROR(MIN(J3,N3*IF(U3&lt;&gt;"",DATEDIF(F3,U3,"m")+1,DATEDIF(F3,TODAY(),"m")+1)),0)</f>
        <v/>
      </c>
      <c r="P3" s="9">
        <f>MAX(0,J3-O3)</f>
        <v/>
      </c>
      <c r="Q3" s="3" t="inlineStr">
        <is>
          <t>București</t>
        </is>
      </c>
      <c r="R3" s="3" t="inlineStr">
        <is>
          <t>IT</t>
        </is>
      </c>
      <c r="S3" s="4" t="inlineStr">
        <is>
          <t>Andrei Popescu</t>
        </is>
      </c>
      <c r="T3" s="3" t="inlineStr">
        <is>
          <t>Andrei Popescu</t>
        </is>
      </c>
      <c r="U3" s="5" t="inlineStr">
        <is>
          <t>Activ</t>
        </is>
      </c>
      <c r="V3" s="4" t="n"/>
    </row>
    <row r="4">
      <c r="A4" s="10" t="n">
        <v>2</v>
      </c>
      <c r="B4" s="10" t="inlineStr">
        <is>
          <t>MF-2026-002</t>
        </is>
      </c>
      <c r="C4" s="11" t="inlineStr">
        <is>
          <t>Imprimantă multifuncțională HP LaserJet</t>
        </is>
      </c>
      <c r="D4" s="10" t="inlineStr">
        <is>
          <t>Administrativ</t>
        </is>
      </c>
      <c r="E4" s="10" t="inlineStr">
        <is>
          <t>Clasa 2 – 3 ani</t>
        </is>
      </c>
      <c r="F4" s="5" t="n">
        <v>46037</v>
      </c>
      <c r="G4" s="10" t="inlineStr">
        <is>
          <t>Factură 2105/15.01.2026</t>
        </is>
      </c>
      <c r="H4" s="11" t="inlineStr">
        <is>
          <t>HP Romania SRL</t>
        </is>
      </c>
      <c r="I4" s="10" t="inlineStr">
        <is>
          <t>RO23456789</t>
        </is>
      </c>
      <c r="J4" s="6" t="n">
        <v>3200</v>
      </c>
      <c r="K4" s="12" t="n">
        <v>0.19</v>
      </c>
      <c r="L4" s="13" t="n">
        <v>36</v>
      </c>
      <c r="M4" s="10" t="inlineStr">
        <is>
          <t>Liniară</t>
        </is>
      </c>
      <c r="N4" s="14">
        <f>IF(AND(K4&gt;0,L4&gt;0),J4/L4,0)</f>
        <v/>
      </c>
      <c r="O4" s="14">
        <f>IFERROR(MIN(J4,N4*IF(U4&lt;&gt;"",DATEDIF(F4,U4,"m")+1,DATEDIF(F4,TODAY(),"m")+1)),0)</f>
        <v/>
      </c>
      <c r="P4" s="14">
        <f>MAX(0,J4-O4)</f>
        <v/>
      </c>
      <c r="Q4" s="10" t="inlineStr">
        <is>
          <t>Cluj-Napoca</t>
        </is>
      </c>
      <c r="R4" s="10" t="inlineStr">
        <is>
          <t>Administrativ</t>
        </is>
      </c>
      <c r="S4" s="11" t="inlineStr">
        <is>
          <t>Maria Ionescu</t>
        </is>
      </c>
      <c r="T4" s="10" t="inlineStr">
        <is>
          <t>Maria Ionescu</t>
        </is>
      </c>
      <c r="U4" s="5" t="inlineStr">
        <is>
          <t>Activ</t>
        </is>
      </c>
      <c r="V4" s="11" t="n"/>
    </row>
    <row r="5">
      <c r="A5" s="3" t="n">
        <v>3</v>
      </c>
      <c r="B5" s="3" t="inlineStr">
        <is>
          <t>MF-2026-003</t>
        </is>
      </c>
      <c r="C5" s="4" t="inlineStr">
        <is>
          <t>Autoturism Dacia Logan 1.5 dCi</t>
        </is>
      </c>
      <c r="D5" s="3" t="inlineStr">
        <is>
          <t>Flota auto</t>
        </is>
      </c>
      <c r="E5" s="3" t="inlineStr">
        <is>
          <t>Clasa 3 – 5 ani</t>
        </is>
      </c>
      <c r="F5" s="5" t="n">
        <v>46054</v>
      </c>
      <c r="G5" s="3" t="inlineStr">
        <is>
          <t>Factură 3012/01.02.2026</t>
        </is>
      </c>
      <c r="H5" s="4" t="inlineStr">
        <is>
          <t>Automobile Dacia SA</t>
        </is>
      </c>
      <c r="I5" s="3" t="inlineStr">
        <is>
          <t>RO34567890</t>
        </is>
      </c>
      <c r="J5" s="6" t="n">
        <v>62000</v>
      </c>
      <c r="K5" s="7" t="n">
        <v>0.19</v>
      </c>
      <c r="L5" s="8" t="n">
        <v>60</v>
      </c>
      <c r="M5" s="3" t="inlineStr">
        <is>
          <t>Liniară</t>
        </is>
      </c>
      <c r="N5" s="9">
        <f>IF(AND(K5&gt;0,L5&gt;0),J5/L5,0)</f>
        <v/>
      </c>
      <c r="O5" s="9">
        <f>IFERROR(MIN(J5,N5*IF(U5&lt;&gt;"",DATEDIF(F5,U5,"m")+1,DATEDIF(F5,TODAY(),"m")+1)),0)</f>
        <v/>
      </c>
      <c r="P5" s="9">
        <f>MAX(0,J5-O5)</f>
        <v/>
      </c>
      <c r="Q5" s="3" t="inlineStr">
        <is>
          <t>Iași</t>
        </is>
      </c>
      <c r="R5" s="3" t="inlineStr">
        <is>
          <t>Comercial</t>
        </is>
      </c>
      <c r="S5" s="4" t="inlineStr">
        <is>
          <t>Ion Munteanu</t>
        </is>
      </c>
      <c r="T5" s="3" t="inlineStr">
        <is>
          <t>Ion Munteanu</t>
        </is>
      </c>
      <c r="U5" s="5" t="inlineStr">
        <is>
          <t>Activ</t>
        </is>
      </c>
      <c r="V5" s="4" t="n"/>
    </row>
    <row r="6">
      <c r="A6" s="10" t="n">
        <v>4</v>
      </c>
      <c r="B6" s="10" t="inlineStr">
        <is>
          <t>MF-2026-004</t>
        </is>
      </c>
      <c r="C6" s="11" t="inlineStr">
        <is>
          <t>Mobilier birou (set 6 posturi)</t>
        </is>
      </c>
      <c r="D6" s="10" t="inlineStr">
        <is>
          <t>Administrativ</t>
        </is>
      </c>
      <c r="E6" s="10" t="inlineStr">
        <is>
          <t>Clasa 2 – 5 ani</t>
        </is>
      </c>
      <c r="F6" s="5" t="n">
        <v>46063</v>
      </c>
      <c r="G6" s="10" t="inlineStr">
        <is>
          <t>NIR 045/10.02.2026</t>
        </is>
      </c>
      <c r="H6" s="11" t="inlineStr">
        <is>
          <t>Mobila Comanda SRL</t>
        </is>
      </c>
      <c r="I6" s="10" t="inlineStr">
        <is>
          <t>RO45678901</t>
        </is>
      </c>
      <c r="J6" s="6" t="n">
        <v>14500</v>
      </c>
      <c r="K6" s="12" t="n">
        <v>0.19</v>
      </c>
      <c r="L6" s="13" t="n">
        <v>60</v>
      </c>
      <c r="M6" s="10" t="inlineStr">
        <is>
          <t>Liniară</t>
        </is>
      </c>
      <c r="N6" s="14">
        <f>IF(AND(K6&gt;0,L6&gt;0),J6/L6,0)</f>
        <v/>
      </c>
      <c r="O6" s="14">
        <f>IFERROR(MIN(J6,N6*IF(U6&lt;&gt;"",DATEDIF(F6,U6,"m")+1,DATEDIF(F6,TODAY(),"m")+1)),0)</f>
        <v/>
      </c>
      <c r="P6" s="14">
        <f>MAX(0,J6-O6)</f>
        <v/>
      </c>
      <c r="Q6" s="10" t="inlineStr">
        <is>
          <t>Timișoara</t>
        </is>
      </c>
      <c r="R6" s="10" t="inlineStr">
        <is>
          <t>Administrativ</t>
        </is>
      </c>
      <c r="S6" s="11" t="inlineStr">
        <is>
          <t>Elena Dumitrescu</t>
        </is>
      </c>
      <c r="T6" s="10" t="inlineStr">
        <is>
          <t>Elena Dumitrescu</t>
        </is>
      </c>
      <c r="U6" s="5" t="inlineStr">
        <is>
          <t>Activ</t>
        </is>
      </c>
      <c r="V6" s="11" t="n"/>
    </row>
    <row r="7">
      <c r="A7" s="3" t="n">
        <v>5</v>
      </c>
      <c r="B7" s="3" t="inlineStr">
        <is>
          <t>MF-2026-005</t>
        </is>
      </c>
      <c r="C7" s="4" t="inlineStr">
        <is>
          <t>Server rack HP ProLiant DL380</t>
        </is>
      </c>
      <c r="D7" s="3" t="inlineStr">
        <is>
          <t>IT</t>
        </is>
      </c>
      <c r="E7" s="3" t="inlineStr">
        <is>
          <t>Clasa 2 – 5 ani</t>
        </is>
      </c>
      <c r="F7" s="5" t="n">
        <v>46082</v>
      </c>
      <c r="G7" s="3" t="inlineStr">
        <is>
          <t>Factură 4201/01.03.2026</t>
        </is>
      </c>
      <c r="H7" s="4" t="inlineStr">
        <is>
          <t>HP Romania SRL</t>
        </is>
      </c>
      <c r="I7" s="3" t="inlineStr">
        <is>
          <t>RO23456789</t>
        </is>
      </c>
      <c r="J7" s="6" t="n">
        <v>28000</v>
      </c>
      <c r="K7" s="7" t="n">
        <v>0.19</v>
      </c>
      <c r="L7" s="8" t="n">
        <v>60</v>
      </c>
      <c r="M7" s="3" t="inlineStr">
        <is>
          <t>Liniară</t>
        </is>
      </c>
      <c r="N7" s="9">
        <f>IF(AND(K7&gt;0,L7&gt;0),J7/L7,0)</f>
        <v/>
      </c>
      <c r="O7" s="9">
        <f>IFERROR(MIN(J7,N7*IF(U7&lt;&gt;"",DATEDIF(F7,U7,"m")+1,DATEDIF(F7,TODAY(),"m")+1)),0)</f>
        <v/>
      </c>
      <c r="P7" s="9">
        <f>MAX(0,J7-O7)</f>
        <v/>
      </c>
      <c r="Q7" s="3" t="inlineStr">
        <is>
          <t>Brașov</t>
        </is>
      </c>
      <c r="R7" s="3" t="inlineStr">
        <is>
          <t>IT</t>
        </is>
      </c>
      <c r="S7" s="4" t="inlineStr">
        <is>
          <t>Mihai Georgescu</t>
        </is>
      </c>
      <c r="T7" s="3" t="inlineStr">
        <is>
          <t>Mihai Georgescu</t>
        </is>
      </c>
      <c r="U7" s="5" t="inlineStr">
        <is>
          <t>Activ</t>
        </is>
      </c>
      <c r="V7" s="4" t="n"/>
    </row>
    <row r="8">
      <c r="A8" s="10" t="n">
        <v>6</v>
      </c>
      <c r="B8" s="10" t="inlineStr">
        <is>
          <t>MF-2026-006</t>
        </is>
      </c>
      <c r="C8" s="11" t="inlineStr">
        <is>
          <t>Aparat aer condiționat Daikin 12000 BTU</t>
        </is>
      </c>
      <c r="D8" s="10" t="inlineStr">
        <is>
          <t>Logistică</t>
        </is>
      </c>
      <c r="E8" s="10" t="inlineStr">
        <is>
          <t>Clasa 2 – 5 ani</t>
        </is>
      </c>
      <c r="F8" s="5" t="n">
        <v>46096</v>
      </c>
      <c r="G8" s="10" t="inlineStr">
        <is>
          <t>Factură 5078/15.03.2026</t>
        </is>
      </c>
      <c r="H8" s="11" t="inlineStr">
        <is>
          <t>Climate Solutions SRL</t>
        </is>
      </c>
      <c r="I8" s="10" t="inlineStr">
        <is>
          <t>RO56789012</t>
        </is>
      </c>
      <c r="J8" s="6" t="n">
        <v>4800</v>
      </c>
      <c r="K8" s="12" t="n">
        <v>0.19</v>
      </c>
      <c r="L8" s="13" t="n">
        <v>60</v>
      </c>
      <c r="M8" s="10" t="inlineStr">
        <is>
          <t>Liniară</t>
        </is>
      </c>
      <c r="N8" s="14">
        <f>IF(AND(K8&gt;0,L8&gt;0),J8/L8,0)</f>
        <v/>
      </c>
      <c r="O8" s="14">
        <f>IFERROR(MIN(J8,N8*IF(U8&lt;&gt;"",DATEDIF(F8,U8,"m")+1,DATEDIF(F8,TODAY(),"m")+1)),0)</f>
        <v/>
      </c>
      <c r="P8" s="14">
        <f>MAX(0,J8-O8)</f>
        <v/>
      </c>
      <c r="Q8" s="10" t="inlineStr">
        <is>
          <t>Constanța</t>
        </is>
      </c>
      <c r="R8" s="10" t="inlineStr">
        <is>
          <t>Logistică</t>
        </is>
      </c>
      <c r="S8" s="11" t="inlineStr">
        <is>
          <t>Ana Popa</t>
        </is>
      </c>
      <c r="T8" s="10" t="inlineStr">
        <is>
          <t>Ana Popa</t>
        </is>
      </c>
      <c r="U8" s="5" t="inlineStr">
        <is>
          <t>În conservare</t>
        </is>
      </c>
      <c r="V8" s="11" t="n"/>
    </row>
    <row r="9">
      <c r="A9" s="3" t="n">
        <v>7</v>
      </c>
      <c r="B9" s="3" t="inlineStr">
        <is>
          <t>MF-2026-007</t>
        </is>
      </c>
      <c r="C9" s="4" t="inlineStr">
        <is>
          <t>Stivuitor electric Still EXV 14</t>
        </is>
      </c>
      <c r="D9" s="3" t="inlineStr">
        <is>
          <t>Depozit</t>
        </is>
      </c>
      <c r="E9" s="3" t="inlineStr">
        <is>
          <t>Clasa 3 – 10 ani</t>
        </is>
      </c>
      <c r="F9" s="5" t="n">
        <v>46113</v>
      </c>
      <c r="G9" s="3" t="inlineStr">
        <is>
          <t>Factură 6100/01.04.2026</t>
        </is>
      </c>
      <c r="H9" s="4" t="inlineStr">
        <is>
          <t>Still Romania SRL</t>
        </is>
      </c>
      <c r="I9" s="3" t="inlineStr">
        <is>
          <t>RO67890123</t>
        </is>
      </c>
      <c r="J9" s="6" t="n">
        <v>85000</v>
      </c>
      <c r="K9" s="7" t="n">
        <v>0.19</v>
      </c>
      <c r="L9" s="8" t="n">
        <v>120</v>
      </c>
      <c r="M9" s="3" t="inlineStr">
        <is>
          <t>Liniară</t>
        </is>
      </c>
      <c r="N9" s="9">
        <f>IF(AND(K9&gt;0,L9&gt;0),J9/L9,0)</f>
        <v/>
      </c>
      <c r="O9" s="9">
        <f>IFERROR(MIN(J9,N9*IF(U9&lt;&gt;"",DATEDIF(F9,U9,"m")+1,DATEDIF(F9,TODAY(),"m")+1)),0)</f>
        <v/>
      </c>
      <c r="P9" s="9">
        <f>MAX(0,J9-O9)</f>
        <v/>
      </c>
      <c r="Q9" s="3" t="inlineStr">
        <is>
          <t>Oradea</t>
        </is>
      </c>
      <c r="R9" s="3" t="inlineStr">
        <is>
          <t>Depozit</t>
        </is>
      </c>
      <c r="S9" s="4" t="inlineStr">
        <is>
          <t>George Stanciu</t>
        </is>
      </c>
      <c r="T9" s="3" t="inlineStr">
        <is>
          <t>George Stanciu</t>
        </is>
      </c>
      <c r="U9" s="5" t="inlineStr">
        <is>
          <t>Activ</t>
        </is>
      </c>
      <c r="V9" s="4" t="n"/>
    </row>
    <row r="10">
      <c r="A10" s="10" t="n">
        <v>8</v>
      </c>
      <c r="B10" s="10" t="inlineStr">
        <is>
          <t>MF-2025-011</t>
        </is>
      </c>
      <c r="C10" s="11" t="inlineStr">
        <is>
          <t>Cameră video supraveghere Hikvision</t>
        </is>
      </c>
      <c r="D10" s="10" t="inlineStr">
        <is>
          <t>Securitate</t>
        </is>
      </c>
      <c r="E10" s="10" t="inlineStr">
        <is>
          <t>Clasa 2 – 3 ani</t>
        </is>
      </c>
      <c r="F10" s="5" t="n">
        <v>46027</v>
      </c>
      <c r="G10" s="10" t="inlineStr">
        <is>
          <t>Factură 0821/05.01.2026</t>
        </is>
      </c>
      <c r="H10" s="11" t="inlineStr">
        <is>
          <t>Secur Tech SRL</t>
        </is>
      </c>
      <c r="I10" s="10" t="inlineStr">
        <is>
          <t>RO78901234</t>
        </is>
      </c>
      <c r="J10" s="6" t="n">
        <v>1200</v>
      </c>
      <c r="K10" s="12" t="n">
        <v>0.19</v>
      </c>
      <c r="L10" s="13" t="n">
        <v>36</v>
      </c>
      <c r="M10" s="10" t="inlineStr">
        <is>
          <t>Liniară</t>
        </is>
      </c>
      <c r="N10" s="14">
        <f>IF(AND(K10&gt;0,L10&gt;0),J10/L10,0)</f>
        <v/>
      </c>
      <c r="O10" s="14">
        <f>IFERROR(MIN(J10,N10*IF(U10&lt;&gt;"",DATEDIF(F10,U10,"m")+1,DATEDIF(F10,TODAY(),"m")+1)),0)</f>
        <v/>
      </c>
      <c r="P10" s="14">
        <f>MAX(0,J10-O10)</f>
        <v/>
      </c>
      <c r="Q10" s="10" t="inlineStr">
        <is>
          <t>Craiova</t>
        </is>
      </c>
      <c r="R10" s="10" t="inlineStr">
        <is>
          <t>Securitate</t>
        </is>
      </c>
      <c r="S10" s="11" t="inlineStr">
        <is>
          <t>Ioana Radu</t>
        </is>
      </c>
      <c r="T10" s="10" t="inlineStr">
        <is>
          <t>Ioana Radu</t>
        </is>
      </c>
      <c r="U10" s="5" t="inlineStr">
        <is>
          <t>Casat</t>
        </is>
      </c>
      <c r="V10" s="15" t="n">
        <v>46173</v>
      </c>
    </row>
    <row r="11">
      <c r="A11" s="3" t="n">
        <v>9</v>
      </c>
      <c r="B11" s="3" t="inlineStr">
        <is>
          <t>MF-2026-008</t>
        </is>
      </c>
      <c r="C11" s="4" t="inlineStr">
        <is>
          <t>Scanner documente Fujitsu fi-7160</t>
        </is>
      </c>
      <c r="D11" s="3" t="inlineStr">
        <is>
          <t>Arhivă</t>
        </is>
      </c>
      <c r="E11" s="3" t="inlineStr">
        <is>
          <t>Clasa 2 – 3 ani</t>
        </is>
      </c>
      <c r="F11" s="5" t="n">
        <v>46127</v>
      </c>
      <c r="G11" s="3" t="inlineStr">
        <is>
          <t>Factură 7300/15.04.2026</t>
        </is>
      </c>
      <c r="H11" s="4" t="inlineStr">
        <is>
          <t>Fujitsu Romania SRL</t>
        </is>
      </c>
      <c r="I11" s="3" t="inlineStr">
        <is>
          <t>RO89012345</t>
        </is>
      </c>
      <c r="J11" s="6" t="n">
        <v>3600</v>
      </c>
      <c r="K11" s="7" t="n">
        <v>0.19</v>
      </c>
      <c r="L11" s="8" t="n">
        <v>36</v>
      </c>
      <c r="M11" s="3" t="inlineStr">
        <is>
          <t>Liniară</t>
        </is>
      </c>
      <c r="N11" s="9">
        <f>IF(AND(K11&gt;0,L11&gt;0),J11/L11,0)</f>
        <v/>
      </c>
      <c r="O11" s="9">
        <f>IFERROR(MIN(J11,N11*IF(U11&lt;&gt;"",DATEDIF(F11,U11,"m")+1,DATEDIF(F11,TODAY(),"m")+1)),0)</f>
        <v/>
      </c>
      <c r="P11" s="9">
        <f>MAX(0,J11-O11)</f>
        <v/>
      </c>
      <c r="Q11" s="3" t="inlineStr">
        <is>
          <t>Sibiu</t>
        </is>
      </c>
      <c r="R11" s="3" t="inlineStr">
        <is>
          <t>Arhivă</t>
        </is>
      </c>
      <c r="S11" s="4" t="inlineStr">
        <is>
          <t>Andrei Moldovan</t>
        </is>
      </c>
      <c r="T11" s="3" t="inlineStr">
        <is>
          <t>Andrei Moldovan</t>
        </is>
      </c>
      <c r="U11" s="5" t="inlineStr">
        <is>
          <t>Activ</t>
        </is>
      </c>
      <c r="V11" s="4" t="n"/>
    </row>
    <row r="12">
      <c r="A12" s="10" t="n">
        <v>10</v>
      </c>
      <c r="B12" s="10" t="inlineStr">
        <is>
          <t>MF-2026-009</t>
        </is>
      </c>
      <c r="C12" s="11" t="inlineStr">
        <is>
          <t>Tabletă Samsung Galaxy Tab S9</t>
        </is>
      </c>
      <c r="D12" s="10" t="inlineStr">
        <is>
          <t>Vânzări</t>
        </is>
      </c>
      <c r="E12" s="10" t="inlineStr">
        <is>
          <t>Clasa 2 – 3 ani</t>
        </is>
      </c>
      <c r="F12" s="5" t="n">
        <v>46143</v>
      </c>
      <c r="G12" s="10" t="inlineStr">
        <is>
          <t>Factură 8450/01.05.2026</t>
        </is>
      </c>
      <c r="H12" s="11" t="inlineStr">
        <is>
          <t>Samsung Electronics Romania</t>
        </is>
      </c>
      <c r="I12" s="10" t="inlineStr">
        <is>
          <t>RO90123456</t>
        </is>
      </c>
      <c r="J12" s="6" t="n">
        <v>2400</v>
      </c>
      <c r="K12" s="12" t="n">
        <v>0.19</v>
      </c>
      <c r="L12" s="13" t="n">
        <v>36</v>
      </c>
      <c r="M12" s="10" t="inlineStr">
        <is>
          <t>Liniară</t>
        </is>
      </c>
      <c r="N12" s="14">
        <f>IF(AND(K12&gt;0,L12&gt;0),J12/L12,0)</f>
        <v/>
      </c>
      <c r="O12" s="14">
        <f>IFERROR(MIN(J12,N12*IF(U12&lt;&gt;"",DATEDIF(F12,U12,"m")+1,DATEDIF(F12,TODAY(),"m")+1)),0)</f>
        <v/>
      </c>
      <c r="P12" s="14">
        <f>MAX(0,J12-O12)</f>
        <v/>
      </c>
      <c r="Q12" s="10" t="inlineStr">
        <is>
          <t>Ploiești</t>
        </is>
      </c>
      <c r="R12" s="10" t="inlineStr">
        <is>
          <t>Vânzări</t>
        </is>
      </c>
      <c r="S12" s="11" t="inlineStr">
        <is>
          <t>Maria Constantin</t>
        </is>
      </c>
      <c r="T12" s="10" t="inlineStr">
        <is>
          <t>Maria Constantin</t>
        </is>
      </c>
      <c r="U12" s="5" t="inlineStr">
        <is>
          <t>Vândut</t>
        </is>
      </c>
      <c r="V12" s="15" t="n">
        <v>46173</v>
      </c>
    </row>
    <row r="13" ht="20" customHeight="1">
      <c r="A13" s="16" t="inlineStr">
        <is>
          <t>TOTAL</t>
        </is>
      </c>
      <c r="B13" s="16" t="n"/>
      <c r="C13" s="16" t="n"/>
      <c r="D13" s="16" t="n"/>
      <c r="E13" s="16" t="n"/>
      <c r="F13" s="16" t="n"/>
      <c r="G13" s="16" t="n"/>
      <c r="H13" s="16" t="n"/>
      <c r="I13" s="16" t="n"/>
      <c r="J13" s="17">
        <f>SUM(J3:J12)</f>
        <v/>
      </c>
      <c r="K13" s="16" t="n"/>
      <c r="L13" s="16" t="n"/>
      <c r="M13" s="16" t="n"/>
      <c r="N13" s="17">
        <f>SUM(N3:N12)</f>
        <v/>
      </c>
      <c r="O13" s="17">
        <f>SUM(O3:O12)</f>
        <v/>
      </c>
      <c r="P13" s="17">
        <f>SUM(P3:P12)</f>
        <v/>
      </c>
      <c r="Q13" s="16" t="n"/>
      <c r="R13" s="16" t="n"/>
      <c r="S13" s="16" t="n"/>
      <c r="T13" s="16" t="n"/>
      <c r="U13" s="16" t="n"/>
      <c r="V13" s="16" t="n"/>
    </row>
  </sheetData>
  <mergeCells count="1">
    <mergeCell ref="A1:V1"/>
  </mergeCells>
  <dataValidations count="2">
    <dataValidation sqref="T3:T100" showErrorMessage="1" showInputMessage="1" allowBlank="1" errorTitle="Valoare invalidă" error="Alegeți o valoare validă din lista disponibilă." type="list">
      <formula1>"Activ,Casat,Vândut,În conservare"</formula1>
    </dataValidation>
    <dataValidation sqref="M3:M100" showErrorMessage="1" showInputMessage="1" allowBlank="1" errorTitle="Valoare invalidă" error="Alegeți metoda de amortizare." type="list">
      <formula1>"Liniară,Degresivă,Accelerată"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28" customWidth="1" min="1" max="1"/>
    <col width="20" customWidth="1" min="2" max="2"/>
    <col width="22" customWidth="1" min="4" max="4"/>
    <col width="22" customWidth="1" min="5" max="5"/>
    <col width="22" customWidth="1" min="6" max="6"/>
    <col width="22" customWidth="1" min="7" max="7"/>
    <col width="18" customWidth="1" min="9" max="9"/>
    <col width="14" customWidth="1" min="10" max="10"/>
  </cols>
  <sheetData>
    <row r="1" ht="35" customHeight="1">
      <c r="A1" s="1" t="inlineStr">
        <is>
          <t>DASHBOARD – SINTEZĂ MIJLOACE FIXE</t>
        </is>
      </c>
    </row>
    <row r="2">
      <c r="D2" s="18" t="inlineStr">
        <is>
          <t>SINTEZĂ PE CATEGORII</t>
        </is>
      </c>
      <c r="E2" s="19" t="n"/>
      <c r="F2" s="19" t="n"/>
      <c r="G2" s="20" t="n"/>
      <c r="I2" s="18" t="inlineStr">
        <is>
          <t>DISTRIBUȚIE PE STARE</t>
        </is>
      </c>
      <c r="J2" s="20" t="n"/>
    </row>
    <row r="3">
      <c r="A3" s="21" t="inlineStr">
        <is>
          <t>Total mijloace fixe:</t>
        </is>
      </c>
      <c r="B3" s="22">
        <f>COUNTA(Registru_Mijloace_Fixe!B3:B12)</f>
        <v/>
      </c>
      <c r="D3" s="2" t="inlineStr">
        <is>
          <t>Categorie</t>
        </is>
      </c>
      <c r="E3" s="2" t="inlineStr">
        <is>
          <t>Nr. bucăți</t>
        </is>
      </c>
      <c r="F3" s="2" t="inlineStr">
        <is>
          <t>Valoare intrare (lei)</t>
        </is>
      </c>
      <c r="G3" s="2" t="inlineStr">
        <is>
          <t>Valoare rămasă (lei)</t>
        </is>
      </c>
      <c r="I3" s="2" t="inlineStr">
        <is>
          <t>Stare</t>
        </is>
      </c>
      <c r="J3" s="2" t="inlineStr">
        <is>
          <t>Nr. active</t>
        </is>
      </c>
    </row>
    <row r="4">
      <c r="A4" s="21" t="inlineStr">
        <is>
          <t>Active:</t>
        </is>
      </c>
      <c r="B4" s="22">
        <f>COUNTIF(Registru_Mijloace_Fixe!T3:T12,"Activ")</f>
        <v/>
      </c>
      <c r="D4" s="11" t="inlineStr">
        <is>
          <t>IT</t>
        </is>
      </c>
      <c r="E4" s="13">
        <f>COUNTIF(Registru_Mijloace_Fixe!D3:D12,D4)</f>
        <v/>
      </c>
      <c r="F4" s="23">
        <f>IFERROR(SUMIF(Registru_Mijloace_Fixe!D3:D12,D4,Registru_Mijloace_Fixe!J3:J12),0)</f>
        <v/>
      </c>
      <c r="G4" s="23">
        <f>IFERROR(SUMIF(Registru_Mijloace_Fixe!D3:D12,D4,Registru_Mijloace_Fixe!P3:P12),0)</f>
        <v/>
      </c>
      <c r="I4" s="11" t="inlineStr">
        <is>
          <t>Activ</t>
        </is>
      </c>
      <c r="J4" s="13">
        <f>COUNTIF(Registru_Mijloace_Fixe!T3:T12,I4)</f>
        <v/>
      </c>
    </row>
    <row r="5">
      <c r="A5" s="21" t="inlineStr">
        <is>
          <t>Casate:</t>
        </is>
      </c>
      <c r="B5" s="22">
        <f>COUNTIF(Registru_Mijloace_Fixe!T3:T12,"Casat")</f>
        <v/>
      </c>
      <c r="D5" s="4" t="inlineStr">
        <is>
          <t>Administrativ</t>
        </is>
      </c>
      <c r="E5" s="8">
        <f>COUNTIF(Registru_Mijloace_Fixe!D3:D12,D5)</f>
        <v/>
      </c>
      <c r="F5" s="24">
        <f>IFERROR(SUMIF(Registru_Mijloace_Fixe!D3:D12,D5,Registru_Mijloace_Fixe!J3:J12),0)</f>
        <v/>
      </c>
      <c r="G5" s="24">
        <f>IFERROR(SUMIF(Registru_Mijloace_Fixe!D3:D12,D5,Registru_Mijloace_Fixe!P3:P12),0)</f>
        <v/>
      </c>
      <c r="I5" s="4" t="inlineStr">
        <is>
          <t>Casat</t>
        </is>
      </c>
      <c r="J5" s="8">
        <f>COUNTIF(Registru_Mijloace_Fixe!T3:T12,I5)</f>
        <v/>
      </c>
    </row>
    <row r="6">
      <c r="A6" s="21" t="inlineStr">
        <is>
          <t>Vândute:</t>
        </is>
      </c>
      <c r="B6" s="22">
        <f>COUNTIF(Registru_Mijloace_Fixe!T3:T12,"Vândut")</f>
        <v/>
      </c>
      <c r="D6" s="11" t="inlineStr">
        <is>
          <t>Flota auto</t>
        </is>
      </c>
      <c r="E6" s="13">
        <f>COUNTIF(Registru_Mijloace_Fixe!D3:D12,D6)</f>
        <v/>
      </c>
      <c r="F6" s="23">
        <f>IFERROR(SUMIF(Registru_Mijloace_Fixe!D3:D12,D6,Registru_Mijloace_Fixe!J3:J12),0)</f>
        <v/>
      </c>
      <c r="G6" s="23">
        <f>IFERROR(SUMIF(Registru_Mijloace_Fixe!D3:D12,D6,Registru_Mijloace_Fixe!P3:P12),0)</f>
        <v/>
      </c>
      <c r="I6" s="11" t="inlineStr">
        <is>
          <t>Vândut</t>
        </is>
      </c>
      <c r="J6" s="13">
        <f>COUNTIF(Registru_Mijloace_Fixe!T3:T12,I6)</f>
        <v/>
      </c>
    </row>
    <row r="7">
      <c r="A7" s="21" t="inlineStr">
        <is>
          <t>În conservare:</t>
        </is>
      </c>
      <c r="B7" s="22">
        <f>COUNTIF(Registru_Mijloace_Fixe!T3:T12,"În conservare")</f>
        <v/>
      </c>
      <c r="D7" s="4" t="inlineStr">
        <is>
          <t>Depozit</t>
        </is>
      </c>
      <c r="E7" s="8">
        <f>COUNTIF(Registru_Mijloace_Fixe!D3:D12,D7)</f>
        <v/>
      </c>
      <c r="F7" s="24">
        <f>IFERROR(SUMIF(Registru_Mijloace_Fixe!D3:D12,D7,Registru_Mijloace_Fixe!J3:J12),0)</f>
        <v/>
      </c>
      <c r="G7" s="24">
        <f>IFERROR(SUMIF(Registru_Mijloace_Fixe!D3:D12,D7,Registru_Mijloace_Fixe!P3:P12),0)</f>
        <v/>
      </c>
      <c r="I7" s="4" t="inlineStr">
        <is>
          <t>În conservare</t>
        </is>
      </c>
      <c r="J7" s="8">
        <f>COUNTIF(Registru_Mijloace_Fixe!T3:T12,I7)</f>
        <v/>
      </c>
    </row>
    <row r="8">
      <c r="A8" s="21" t="inlineStr">
        <is>
          <t>Valoare totală intrare:</t>
        </is>
      </c>
      <c r="B8" s="25">
        <f>SUM(Registru_Mijloace_Fixe!J3:J12)</f>
        <v/>
      </c>
      <c r="D8" s="11" t="inlineStr">
        <is>
          <t>Logistică</t>
        </is>
      </c>
      <c r="E8" s="13">
        <f>COUNTIF(Registru_Mijloace_Fixe!D3:D12,D8)</f>
        <v/>
      </c>
      <c r="F8" s="23">
        <f>IFERROR(SUMIF(Registru_Mijloace_Fixe!D3:D12,D8,Registru_Mijloace_Fixe!J3:J12),0)</f>
        <v/>
      </c>
      <c r="G8" s="23">
        <f>IFERROR(SUMIF(Registru_Mijloace_Fixe!D3:D12,D8,Registru_Mijloace_Fixe!P3:P12),0)</f>
        <v/>
      </c>
    </row>
    <row r="9">
      <c r="A9" s="21" t="inlineStr">
        <is>
          <t>Amortizare cumulată totală:</t>
        </is>
      </c>
      <c r="B9" s="25">
        <f>SUM(Registru_Mijloace_Fixe!O3:O12)</f>
        <v/>
      </c>
      <c r="D9" s="4" t="inlineStr">
        <is>
          <t>Securitate</t>
        </is>
      </c>
      <c r="E9" s="8">
        <f>COUNTIF(Registru_Mijloace_Fixe!D3:D12,D9)</f>
        <v/>
      </c>
      <c r="F9" s="24">
        <f>IFERROR(SUMIF(Registru_Mijloace_Fixe!D3:D12,D9,Registru_Mijloace_Fixe!J3:J12),0)</f>
        <v/>
      </c>
      <c r="G9" s="24">
        <f>IFERROR(SUMIF(Registru_Mijloace_Fixe!D3:D12,D9,Registru_Mijloace_Fixe!P3:P12),0)</f>
        <v/>
      </c>
    </row>
    <row r="10">
      <c r="A10" s="21" t="inlineStr">
        <is>
          <t>Valoare rămasă totală:</t>
        </is>
      </c>
      <c r="B10" s="25">
        <f>SUM(Registru_Mijloace_Fixe!P3:P12)</f>
        <v/>
      </c>
      <c r="D10" s="11" t="inlineStr">
        <is>
          <t>Vânzări</t>
        </is>
      </c>
      <c r="E10" s="13">
        <f>COUNTIF(Registru_Mijloace_Fixe!D3:D12,D10)</f>
        <v/>
      </c>
      <c r="F10" s="23">
        <f>IFERROR(SUMIF(Registru_Mijloace_Fixe!D3:D12,D10,Registru_Mijloace_Fixe!J3:J12),0)</f>
        <v/>
      </c>
      <c r="G10" s="23">
        <f>IFERROR(SUMIF(Registru_Mijloace_Fixe!D3:D12,D10,Registru_Mijloace_Fixe!P3:P12),0)</f>
        <v/>
      </c>
    </row>
    <row r="11">
      <c r="D11" s="4" t="inlineStr">
        <is>
          <t>Arhivă</t>
        </is>
      </c>
      <c r="E11" s="8">
        <f>COUNTIF(Registru_Mijloace_Fixe!D3:D12,D11)</f>
        <v/>
      </c>
      <c r="F11" s="24">
        <f>IFERROR(SUMIF(Registru_Mijloace_Fixe!D3:D12,D11,Registru_Mijloace_Fixe!J3:J12),0)</f>
        <v/>
      </c>
      <c r="G11" s="24">
        <f>IFERROR(SUMIF(Registru_Mijloace_Fixe!D3:D12,D11,Registru_Mijloace_Fixe!P3:P12),0)</f>
        <v/>
      </c>
    </row>
  </sheetData>
  <mergeCells count="3">
    <mergeCell ref="A1:H1"/>
    <mergeCell ref="D2:G2"/>
    <mergeCell ref="I2:J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selection activeCell="A1" sqref="A1"/>
    </sheetView>
  </sheetViews>
  <sheetFormatPr baseColWidth="8" defaultRowHeight="15"/>
  <cols>
    <col width="35" customWidth="1" min="1" max="1"/>
    <col width="80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 ht="35" customHeight="1">
      <c r="A1" s="1" t="inlineStr">
        <is>
          <t>INSTRUCȚIUNI DE UTILIZARE – REGISTRU MIJLOACE FIXE</t>
        </is>
      </c>
    </row>
    <row r="3" ht="16" customHeight="1">
      <c r="A3" s="26" t="inlineStr">
        <is>
          <t>SCOPUL DOCUMENTULUI</t>
        </is>
      </c>
      <c r="B3" s="19" t="n"/>
      <c r="C3" s="19" t="n"/>
      <c r="D3" s="19" t="n"/>
      <c r="E3" s="19" t="n"/>
      <c r="F3" s="20" t="n"/>
    </row>
    <row r="4" ht="20" customHeight="1">
      <c r="A4" s="4" t="inlineStr">
        <is>
          <t>Acest registru Excel asigură evidența completă a mijloacelor fixe conform reglementărilor contabile din România (Ordinul MFP nr. 1802/2014, Legea nr. 227/2015 – Codul fiscal). Poate fi utilizat pentru raportări ANAF, SAF-T (D406) și audit intern.</t>
        </is>
      </c>
    </row>
    <row r="5" ht="16" customHeight="1">
      <c r="A5" s="4" t="inlineStr"/>
    </row>
    <row r="6" ht="16" customHeight="1">
      <c r="A6" s="26" t="inlineStr">
        <is>
          <t>CUM SE COMPLETEAZĂ REGISTRUL</t>
        </is>
      </c>
      <c r="B6" s="19" t="n"/>
      <c r="C6" s="19" t="n"/>
      <c r="D6" s="19" t="n"/>
      <c r="E6" s="19" t="n"/>
      <c r="F6" s="20" t="n"/>
    </row>
    <row r="7" ht="20" customHeight="1">
      <c r="A7" s="21" t="inlineStr">
        <is>
          <t>Coloana B – Cod inventar</t>
        </is>
      </c>
      <c r="B7" s="4" t="inlineStr">
        <is>
          <t>Introduceți codul unic de inventar atribuit mijlocului fix (ex: MF-2026-001).</t>
        </is>
      </c>
    </row>
    <row r="8" ht="20" customHeight="1">
      <c r="A8" s="21" t="inlineStr">
        <is>
          <t>Coloana C – Denumire mijloc fix</t>
        </is>
      </c>
      <c r="B8" s="4" t="inlineStr">
        <is>
          <t>Denumire completă, inclusiv model și specificații tehnice relevante.</t>
        </is>
      </c>
    </row>
    <row r="9" ht="20" customHeight="1">
      <c r="A9" s="21" t="inlineStr">
        <is>
          <t>Coloana D – Categorie</t>
        </is>
      </c>
      <c r="B9" s="4" t="inlineStr">
        <is>
          <t>Categoria funcțională: IT, Administrativ, Flota auto, Depozit, Logistică, Securitate, Vânzări, Arhivă.</t>
        </is>
      </c>
    </row>
    <row r="10" ht="20" customHeight="1">
      <c r="A10" s="21" t="inlineStr">
        <is>
          <t>Coloana E – Clasă amortizare</t>
        </is>
      </c>
      <c r="B10" s="4" t="inlineStr">
        <is>
          <t>Clasa de amortizare conform Catalogului aprobat prin HG 2139/2004 (ex: Clasa 2 – 3 ani).</t>
        </is>
      </c>
    </row>
    <row r="11" ht="20" customHeight="1">
      <c r="A11" s="21" t="inlineStr">
        <is>
          <t>Coloana F – Data intrării</t>
        </is>
      </c>
      <c r="B11" s="4" t="inlineStr">
        <is>
          <t>Data la care mijlocul fix a intrat în patrimoniu. Format: ZZ.LL.AAAA.</t>
        </is>
      </c>
    </row>
    <row r="12" ht="20" customHeight="1">
      <c r="A12" s="21" t="inlineStr">
        <is>
          <t>Coloana G – Document intrare</t>
        </is>
      </c>
      <c r="B12" s="4" t="inlineStr">
        <is>
          <t>Numărul și data documentului justificativ: factură, NIR, proces-verbal de recepție.</t>
        </is>
      </c>
    </row>
    <row r="13" ht="20" customHeight="1">
      <c r="A13" s="21" t="inlineStr">
        <is>
          <t>Coloana H – Furnizor</t>
        </is>
      </c>
      <c r="B13" s="4" t="inlineStr">
        <is>
          <t>Denumirea furnizorului de la care s-a achiziționat mijlocul fix.</t>
        </is>
      </c>
    </row>
    <row r="14" ht="20" customHeight="1">
      <c r="A14" s="21" t="inlineStr">
        <is>
          <t>Coloana I – CUI/CIF furnizor</t>
        </is>
      </c>
      <c r="B14" s="4" t="inlineStr">
        <is>
          <t>Codul unic de identificare fiscală al furnizorului, util pentru reconciliere SAF-T.</t>
        </is>
      </c>
    </row>
    <row r="15" ht="20" customHeight="1">
      <c r="A15" s="21" t="inlineStr">
        <is>
          <t>Coloana J – Valoare intrare (lei)</t>
        </is>
      </c>
      <c r="B15" s="4" t="inlineStr">
        <is>
          <t>Valoarea de intrare în patrimoniu (fără TVA), exprimată în lei.</t>
        </is>
      </c>
    </row>
    <row r="16" ht="20" customHeight="1">
      <c r="A16" s="21" t="inlineStr">
        <is>
          <t>Coloana K – TVA (%)</t>
        </is>
      </c>
      <c r="B16" s="4" t="inlineStr">
        <is>
          <t>Cota de TVA aplicabilă la achiziție (de obicei 19%). Se introduce ca valoare zecimală: 0.19.</t>
        </is>
      </c>
    </row>
    <row r="17" ht="20" customHeight="1">
      <c r="A17" s="21" t="inlineStr">
        <is>
          <t>Coloana L – Durată de viață utilă (luni)</t>
        </is>
      </c>
      <c r="B17" s="4" t="inlineStr">
        <is>
          <t>Durata normală de funcționare exprimată în luni (ex: 36 luni = 3 ani).</t>
        </is>
      </c>
    </row>
    <row r="18" ht="20" customHeight="1">
      <c r="A18" s="21" t="inlineStr">
        <is>
          <t>Coloana M – Metoda de amortizare</t>
        </is>
      </c>
      <c r="B18" s="4" t="inlineStr">
        <is>
          <t>Alegeți din lista validată: Liniară, Degresivă sau Accelerată.</t>
        </is>
      </c>
    </row>
    <row r="19" ht="20" customHeight="1">
      <c r="A19" s="21" t="inlineStr">
        <is>
          <t>Coloana N – Amortizare lunară (lei)</t>
        </is>
      </c>
      <c r="B19" s="4" t="inlineStr">
        <is>
          <t>CALCULATĂ AUTOMAT. Formula: Valoare intrare / Durată viață utilă (luni).</t>
        </is>
      </c>
    </row>
    <row r="20" ht="20" customHeight="1">
      <c r="A20" s="21" t="inlineStr">
        <is>
          <t>Coloana O – Amortizare cumulată (lei)</t>
        </is>
      </c>
      <c r="B20" s="4" t="inlineStr">
        <is>
          <t>CALCULATĂ AUTOMAT. Se calculează față de data curentă sau data ieșirii.</t>
        </is>
      </c>
    </row>
    <row r="21" ht="20" customHeight="1">
      <c r="A21" s="21" t="inlineStr">
        <is>
          <t>Coloana P – Valoare rămasă neamortizată</t>
        </is>
      </c>
      <c r="B21" s="4" t="inlineStr">
        <is>
          <t>CALCULATĂ AUTOMAT. Valoare intrare minus Amortizare cumulată. Minimum 0.</t>
        </is>
      </c>
    </row>
    <row r="22" ht="20" customHeight="1">
      <c r="A22" s="21" t="inlineStr">
        <is>
          <t>Coloana Q – Locație</t>
        </is>
      </c>
      <c r="B22" s="4" t="inlineStr">
        <is>
          <t>Locația fizică unde se află mijlocul fix (oraș/sediu).</t>
        </is>
      </c>
    </row>
    <row r="23" ht="20" customHeight="1">
      <c r="A23" s="21" t="inlineStr">
        <is>
          <t>Coloana R – Centru de cost</t>
        </is>
      </c>
      <c r="B23" s="4" t="inlineStr">
        <is>
          <t>Centrul de cost căruia îi este alocat mijlocul fix pentru raportare internă.</t>
        </is>
      </c>
    </row>
    <row r="24" ht="20" customHeight="1">
      <c r="A24" s="21" t="inlineStr">
        <is>
          <t>Coloana S – Responsabil</t>
        </is>
      </c>
      <c r="B24" s="4" t="inlineStr">
        <is>
          <t>Persoana responsabilă de gestiunea mijlocului fix.</t>
        </is>
      </c>
    </row>
    <row r="25" ht="20" customHeight="1">
      <c r="A25" s="21" t="inlineStr">
        <is>
          <t>Coloana T – Stare</t>
        </is>
      </c>
      <c r="B25" s="4" t="inlineStr">
        <is>
          <t>Alegeți din lista derulantă: Activ / Casat / Vândut / În conservare.</t>
        </is>
      </c>
    </row>
    <row r="26" ht="20" customHeight="1">
      <c r="A26" s="21" t="inlineStr">
        <is>
          <t>Coloana U – Data ieșirii</t>
        </is>
      </c>
      <c r="B26" s="4" t="inlineStr">
        <is>
          <t>Completați doar la casare, vânzare sau scoatere din gestiune. Format: ZZ.LL.AAAA.</t>
        </is>
      </c>
    </row>
    <row r="27" ht="20" customHeight="1">
      <c r="A27" s="21" t="inlineStr">
        <is>
          <t>Coloana V – Observații</t>
        </is>
      </c>
      <c r="B27" s="4" t="inlineStr">
        <is>
          <t>Informații suplimentare: număr PV casare, persoana cumpărătoare, motivul conservării etc.</t>
        </is>
      </c>
    </row>
    <row r="28" ht="16" customHeight="1">
      <c r="A28" s="4" t="inlineStr"/>
    </row>
    <row r="29" ht="16" customHeight="1">
      <c r="A29" s="26" t="inlineStr">
        <is>
          <t>RECOMANDĂRI IMPORTANTE</t>
        </is>
      </c>
      <c r="B29" s="19" t="n"/>
      <c r="C29" s="19" t="n"/>
      <c r="D29" s="19" t="n"/>
      <c r="E29" s="19" t="n"/>
      <c r="F29" s="20" t="n"/>
    </row>
    <row r="30" ht="20" customHeight="1">
      <c r="A30" s="4" t="inlineStr">
        <is>
          <t>• Actualizați registrul LUNAR pentru a reflecta amortizarea corectă și modificările de stare.</t>
        </is>
      </c>
    </row>
    <row r="31" ht="20" customHeight="1">
      <c r="A31" s="4" t="inlineStr">
        <is>
          <t>• Verificați periodic concordanța cu contul contabil 2xx (Imobilizări corporale) din balanța de verificare.</t>
        </is>
      </c>
    </row>
    <row r="32" ht="20" customHeight="1">
      <c r="A32" s="4" t="inlineStr">
        <is>
          <t>• La casare sau vânzare, completați obligatoriu Data ieșirii (col. U) și modificați Starea (col. T).</t>
        </is>
      </c>
    </row>
    <row r="33" ht="20" customHeight="1">
      <c r="A33" s="4" t="inlineStr">
        <is>
          <t>• Registrul susține conformitatea pentru raportarea SAF-T (Declarația D406) transmisă la ANAF.</t>
        </is>
      </c>
    </row>
    <row r="34" ht="20" customHeight="1">
      <c r="A34" s="4" t="inlineStr">
        <is>
          <t>• Păstrați documentele justificative (facturi, NIR-uri, PV-uri) atașate sau arhivate separat.</t>
        </is>
      </c>
    </row>
    <row r="35" ht="20" customHeight="1">
      <c r="A35" s="4" t="inlineStr">
        <is>
          <t>• Codul de inventar trebuie să fie UNIC pentru fiecare mijloc fix din patrimoniu.</t>
        </is>
      </c>
    </row>
  </sheetData>
  <mergeCells count="13">
    <mergeCell ref="A1:F1"/>
    <mergeCell ref="A3:F3"/>
    <mergeCell ref="A4:F4"/>
    <mergeCell ref="A5:F5"/>
    <mergeCell ref="A6:F6"/>
    <mergeCell ref="A28:F28"/>
    <mergeCell ref="A29:F29"/>
    <mergeCell ref="A30:F30"/>
    <mergeCell ref="A31:F31"/>
    <mergeCell ref="A32:F32"/>
    <mergeCell ref="A33:F33"/>
    <mergeCell ref="A34:F34"/>
    <mergeCell ref="A35:F3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2026-06-05T10:50:42Z</dcterms:created>
  <dcterms:modified xmlns:dcterms="http://purl.org/dc/terms/" xmlns:xsi="http://www.w3.org/2001/XMLSchema-instance" xsi:type="dcterms:W3CDTF">2026-06-05T10:50:42Z</dcterms:modified>
</cp:coreProperties>
</file>